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b\c1\usr\stahrik\Documents\Katja Stahringer\Muster, Vorlagen\"/>
    </mc:Choice>
  </mc:AlternateContent>
  <bookViews>
    <workbookView xWindow="0" yWindow="0" windowWidth="20490" windowHeight="7020"/>
  </bookViews>
  <sheets>
    <sheet name="VAÜ (brutto)" sheetId="2" r:id="rId1"/>
    <sheet name="Vergabearten" sheetId="5" r:id="rId2"/>
    <sheet name="losweise Kostenzuordnung" sheetId="6" r:id="rId3"/>
  </sheets>
  <definedNames>
    <definedName name="Aussenanlagen">#REF!</definedName>
    <definedName name="AusstattungKunst">#REF!</definedName>
    <definedName name="Baukonstruktion">#REF!</definedName>
    <definedName name="Baunebenkosten">#REF!</definedName>
    <definedName name="_xlnm.Print_Area" localSheetId="2">'losweise Kostenzuordnung'!$A$1:$J$33</definedName>
    <definedName name="_xlnm.Print_Titles" localSheetId="0">'VAÜ (brutto)'!$1:$6</definedName>
    <definedName name="KG">#REF!</definedName>
    <definedName name="Kostengruppe_200____Herrichten_und_Erschließen">#REF!</definedName>
    <definedName name="TechnAnlagen">#REF!</definedName>
    <definedName name="VergabeBau">Vergabearten!$A$3:$A$10</definedName>
    <definedName name="Vergabeverfahren">Vergabearten!$A$3:$A$10</definedName>
    <definedName name="VergabeverfahrenPlanung">Vergabearten!$A$15:$A$17</definedName>
  </definedNames>
  <calcPr calcId="162913"/>
</workbook>
</file>

<file path=xl/calcChain.xml><?xml version="1.0" encoding="utf-8"?>
<calcChain xmlns="http://schemas.openxmlformats.org/spreadsheetml/2006/main">
  <c r="F32" i="6" l="1"/>
  <c r="J31" i="6"/>
  <c r="J30" i="6"/>
  <c r="J29" i="6"/>
  <c r="J28" i="6"/>
  <c r="J27" i="6"/>
  <c r="J26" i="6"/>
  <c r="J25" i="6"/>
  <c r="J24" i="6"/>
  <c r="E24" i="6"/>
  <c r="J23" i="6"/>
  <c r="J22" i="6"/>
  <c r="J21" i="6"/>
  <c r="J20" i="6"/>
  <c r="J19" i="6"/>
  <c r="E19" i="6"/>
  <c r="J18" i="6"/>
  <c r="J17" i="6"/>
  <c r="J16" i="6"/>
  <c r="J15" i="6"/>
  <c r="J14" i="6"/>
  <c r="E14" i="6"/>
  <c r="J13" i="6"/>
  <c r="J12" i="6"/>
  <c r="J11" i="6"/>
  <c r="J10" i="6"/>
  <c r="J32" i="6" l="1"/>
  <c r="J34" i="6" s="1"/>
  <c r="E32" i="6"/>
  <c r="C37" i="2"/>
  <c r="C29" i="2"/>
  <c r="C23" i="2"/>
  <c r="C39" i="2" s="1"/>
  <c r="I9" i="2"/>
  <c r="F37" i="2"/>
  <c r="J23" i="2" l="1"/>
  <c r="I14" i="2"/>
  <c r="G23" i="2"/>
  <c r="H23" i="2"/>
  <c r="F23" i="2"/>
  <c r="J37" i="2" l="1"/>
  <c r="H37" i="2"/>
  <c r="G37" i="2"/>
  <c r="I17" i="2" l="1"/>
  <c r="I16" i="2"/>
  <c r="I15" i="2"/>
  <c r="I13" i="2"/>
  <c r="I33" i="2" l="1"/>
  <c r="I34" i="2"/>
  <c r="I35" i="2"/>
  <c r="I36" i="2"/>
  <c r="I27" i="2"/>
  <c r="I28" i="2"/>
  <c r="I21" i="2"/>
  <c r="I22" i="2"/>
  <c r="I19" i="2"/>
  <c r="I18" i="2"/>
  <c r="I10" i="2"/>
  <c r="I11" i="2"/>
  <c r="I12" i="2"/>
  <c r="I32" i="2"/>
  <c r="J29" i="2"/>
  <c r="J39" i="2" s="1"/>
  <c r="H29" i="2"/>
  <c r="H39" i="2" s="1"/>
  <c r="G29" i="2"/>
  <c r="G39" i="2" s="1"/>
  <c r="F29" i="2"/>
  <c r="F39" i="2" s="1"/>
  <c r="I26" i="2"/>
  <c r="I20" i="2"/>
  <c r="I23" i="2" l="1"/>
  <c r="I37" i="2"/>
  <c r="I29" i="2"/>
  <c r="I39" i="2" l="1"/>
</calcChain>
</file>

<file path=xl/comments1.xml><?xml version="1.0" encoding="utf-8"?>
<comments xmlns="http://schemas.openxmlformats.org/spreadsheetml/2006/main">
  <authors>
    <author>Stahringer, Katja - SIB-D3</author>
    <author>Test</author>
  </authors>
  <commentList>
    <comment ref="C4" authorId="0" shapeId="0">
      <text>
        <r>
          <rPr>
            <sz val="9"/>
            <color indexed="48"/>
            <rFont val="Arial"/>
            <family val="2"/>
          </rPr>
          <t>für die Ermittlung der Aufteilung in Spalte 3 kann als Alternative zum AVA-Programm das Tabellenblatt "losweise Kostenzuordnung" verwendet werden</t>
        </r>
      </text>
    </comment>
    <comment ref="D4" authorId="1" shapeId="0">
      <text>
        <r>
          <rPr>
            <sz val="9"/>
            <color indexed="53"/>
            <rFont val="Tahoma"/>
            <family val="2"/>
          </rPr>
          <t xml:space="preserve">Erläuterungen dazu siehe Tabellenblatt "Vergabearten"
</t>
        </r>
      </text>
    </comment>
  </commentList>
</comments>
</file>

<file path=xl/sharedStrings.xml><?xml version="1.0" encoding="utf-8"?>
<sst xmlns="http://schemas.openxmlformats.org/spreadsheetml/2006/main" count="131" uniqueCount="92">
  <si>
    <t>brutto (€)</t>
  </si>
  <si>
    <t>Auftragnehmer</t>
  </si>
  <si>
    <t>bereits abgerechnet</t>
  </si>
  <si>
    <t>Auftrags-summe</t>
  </si>
  <si>
    <t>neue 
Auftrags-summe</t>
  </si>
  <si>
    <t>Zwischensumme Bau 
KG 200-500</t>
  </si>
  <si>
    <t>Baunebenkosten</t>
  </si>
  <si>
    <t>Gesamtsumme 
KG 200-700</t>
  </si>
  <si>
    <t>Vergabe- und Abrechnungsübersicht</t>
  </si>
  <si>
    <t>Zuwendungsempfänger</t>
  </si>
  <si>
    <t>Ausstattung/ 
Kunstwerke</t>
  </si>
  <si>
    <t>(EU) offen</t>
  </si>
  <si>
    <t>(nat.) öffentlich</t>
  </si>
  <si>
    <t>(nat.) beschränkt</t>
  </si>
  <si>
    <t>(nat.) freihändig</t>
  </si>
  <si>
    <t>Stand:</t>
  </si>
  <si>
    <t>TT.MM.JJJJ</t>
  </si>
  <si>
    <t>Ort/ Datum</t>
  </si>
  <si>
    <t xml:space="preserve"> (Maßn.-Nr.)</t>
  </si>
  <si>
    <t>Ort, Maßnahme</t>
  </si>
  <si>
    <t>offenes Verfahren</t>
  </si>
  <si>
    <t>nicht offenes Verfahren mit Teilnahmewettbewerb</t>
  </si>
  <si>
    <t>Verhandlungsverfahren mit Teilnahmewettbewerb</t>
  </si>
  <si>
    <t>Verhandlungsverfahren ohne Teilnahmewettbewerb</t>
  </si>
  <si>
    <t>Vergabeart</t>
  </si>
  <si>
    <t>Drop-Down
"Vergabearten für Bauleistungen"</t>
  </si>
  <si>
    <t>Drop-Down
"Vergabearten für Planungsleistungen"</t>
  </si>
  <si>
    <t>öffentliche Ausschreibung</t>
  </si>
  <si>
    <t>beschränkte Ausschreibung</t>
  </si>
  <si>
    <t>beschränkte Ausschreibung mit Teilnahmewettbewerb</t>
  </si>
  <si>
    <t>(EU) nicht offen mit TW</t>
  </si>
  <si>
    <t>(EU) Verh.-Verf. mit TW</t>
  </si>
  <si>
    <t>(EU) Verh.-Verf. ohne TW</t>
  </si>
  <si>
    <t>(nat.) beschränkt mit TW</t>
  </si>
  <si>
    <t>(EU) Verh.-Verf. o. TW</t>
  </si>
  <si>
    <t>Regelfall EU</t>
  </si>
  <si>
    <t>Ausnahme EU</t>
  </si>
  <si>
    <t>Regelfall national</t>
  </si>
  <si>
    <t>Ausnahme national</t>
  </si>
  <si>
    <t>Bauleistungen</t>
  </si>
  <si>
    <t>Zwischensumme 
KG 700</t>
  </si>
  <si>
    <t>Zwischensumme 
KG 600</t>
  </si>
  <si>
    <t>direkt</t>
  </si>
  <si>
    <t>defacto Vergabe</t>
  </si>
  <si>
    <t>Ausnahme</t>
  </si>
  <si>
    <t>freihändige Vergabe - Einholung vergleichbarer Angebote von mind. 3 Bietern</t>
  </si>
  <si>
    <r>
      <t xml:space="preserve">Gesamtbau-kosten (GBK) </t>
    </r>
    <r>
      <rPr>
        <b/>
        <sz val="8"/>
        <color theme="1"/>
        <rFont val="Arial"/>
        <family val="2"/>
      </rPr>
      <t>gemäß Kosten-berechnung/ Bewilligung*</t>
    </r>
  </si>
  <si>
    <t>Los/ Gewerk</t>
  </si>
  <si>
    <t>Nachtrags-vereinbarungen</t>
  </si>
  <si>
    <t>z.B. Rohbau</t>
  </si>
  <si>
    <t>z.B. Dachdecker</t>
  </si>
  <si>
    <t>Sonstiges</t>
  </si>
  <si>
    <t>z.B. Schließanlage</t>
  </si>
  <si>
    <t>…</t>
  </si>
  <si>
    <t>z.B. Architekt</t>
  </si>
  <si>
    <t>z.B. Tragwerksplaner</t>
  </si>
  <si>
    <t>z.B. Genehmigungs-/ Prüfgebühren / Sonstiges</t>
  </si>
  <si>
    <t>Los
Nr.</t>
  </si>
  <si>
    <t>losweise Kostenzuordnung</t>
  </si>
  <si>
    <t xml:space="preserve">Umgliederung der Kostenberechnung* in 
Vergabeeinheiten/ Lose </t>
  </si>
  <si>
    <t>Fördermaßnahme:</t>
  </si>
  <si>
    <t>Förderprogramm:</t>
  </si>
  <si>
    <r>
      <rPr>
        <b/>
        <sz val="8"/>
        <rFont val="Arial"/>
        <family val="2"/>
      </rPr>
      <t xml:space="preserve">KG </t>
    </r>
    <r>
      <rPr>
        <sz val="8"/>
        <rFont val="Arial"/>
        <family val="2"/>
      </rPr>
      <t>1.Ebene</t>
    </r>
  </si>
  <si>
    <r>
      <rPr>
        <b/>
        <sz val="8"/>
        <rFont val="Arial"/>
        <family val="2"/>
      </rPr>
      <t>KG</t>
    </r>
    <r>
      <rPr>
        <sz val="8"/>
        <rFont val="Arial"/>
        <family val="2"/>
      </rPr>
      <t xml:space="preserve"> 2.Ebene</t>
    </r>
  </si>
  <si>
    <r>
      <rPr>
        <b/>
        <sz val="8"/>
        <rFont val="Arial"/>
        <family val="2"/>
      </rPr>
      <t xml:space="preserve">KG </t>
    </r>
    <r>
      <rPr>
        <sz val="8"/>
        <rFont val="Arial"/>
        <family val="2"/>
      </rPr>
      <t>3.Ebene</t>
    </r>
  </si>
  <si>
    <t>Bezeichnung</t>
  </si>
  <si>
    <t>Betrag
in €</t>
  </si>
  <si>
    <t>Los-
Nr.</t>
  </si>
  <si>
    <t>Los-Bezeichnung</t>
  </si>
  <si>
    <t>Rohbau-/ Baumeisterarbeiten</t>
  </si>
  <si>
    <t>Bodenbelagsarbeiten</t>
  </si>
  <si>
    <t>Tischlerarbeiten, Fenster, Innentüren</t>
  </si>
  <si>
    <t>Baugrubenherstellung</t>
  </si>
  <si>
    <t>Metallbauarbeiten, Außentüren, Geländer</t>
  </si>
  <si>
    <t>-</t>
  </si>
  <si>
    <t>Baugrube</t>
  </si>
  <si>
    <t>Zimmererarbeiten</t>
  </si>
  <si>
    <t>Dachdeckerarbeiten</t>
  </si>
  <si>
    <t>Bodenplatte</t>
  </si>
  <si>
    <t>Fliesenarbeiten</t>
  </si>
  <si>
    <t>Bodenbelag EG Linoleum</t>
  </si>
  <si>
    <t>Bodenbelag EG Fliesen</t>
  </si>
  <si>
    <t>Gründung</t>
  </si>
  <si>
    <t>tragende Außenwände</t>
  </si>
  <si>
    <t>AW-Bekleidung innen, Fliesen</t>
  </si>
  <si>
    <t>Außenwände</t>
  </si>
  <si>
    <t>∑</t>
  </si>
  <si>
    <t xml:space="preserve">* komplette GBK gemäß Kostenberechnung zum Förderantrag (ohne Abzüge für vom SIB nicht bestätigte und/oder nichtförderfähige Kosten); </t>
  </si>
  <si>
    <t>* komplette GBK gemäß Kostenberechnung zum Förderantrag (ohne Abzüge für vom SIB nicht bestätigte und/oder nichtförderfähige Kosten); 
  aufgeteilt auf Lose/ Vergabeeinheiten/ Kostenkontrolleinheiten</t>
  </si>
  <si>
    <t>Überprüfung, ob Summe Spalte 5 = Spalte 9</t>
  </si>
  <si>
    <t xml:space="preserve">vorauss. Auftrags-summe** </t>
  </si>
  <si>
    <t>** aktuellster Kosten-Ermittlungsstand für jedes Los (Kostenberechnung oder fortgeschriebene KoBe oder verpreistes LV)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</si>
</sst>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7"/>
      <color theme="1"/>
      <name val="Arial"/>
      <family val="2"/>
    </font>
    <font>
      <b/>
      <sz val="9"/>
      <color rgb="FFFF0000"/>
      <name val="Arial"/>
      <family val="2"/>
    </font>
    <font>
      <sz val="8"/>
      <color theme="1"/>
      <name val="Arial"/>
      <family val="2"/>
    </font>
    <font>
      <sz val="9"/>
      <color indexed="53"/>
      <name val="Tahoma"/>
      <family val="2"/>
    </font>
    <font>
      <sz val="9"/>
      <color rgb="FFFF0000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sz val="9"/>
      <color theme="0" tint="-0.499984740745262"/>
      <name val="Arial Narrow"/>
      <family val="2"/>
    </font>
    <font>
      <b/>
      <sz val="9"/>
      <color theme="1"/>
      <name val="Calibri"/>
      <family val="2"/>
    </font>
    <font>
      <sz val="9"/>
      <color indexed="48"/>
      <name val="Arial"/>
      <family val="2"/>
    </font>
    <font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4" fontId="2" fillId="0" borderId="1" xfId="0" applyNumberFormat="1" applyFont="1" applyBorder="1" applyAlignment="1">
      <alignment vertical="top"/>
    </xf>
    <xf numFmtId="4" fontId="2" fillId="2" borderId="1" xfId="0" applyNumberFormat="1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1" fillId="2" borderId="1" xfId="0" applyNumberFormat="1" applyFont="1" applyFill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4" fontId="1" fillId="0" borderId="8" xfId="0" applyNumberFormat="1" applyFont="1" applyBorder="1" applyAlignment="1">
      <alignment vertical="top"/>
    </xf>
    <xf numFmtId="4" fontId="1" fillId="0" borderId="2" xfId="0" applyNumberFormat="1" applyFont="1" applyBorder="1" applyAlignment="1">
      <alignment vertical="top"/>
    </xf>
    <xf numFmtId="0" fontId="2" fillId="0" borderId="10" xfId="0" applyFont="1" applyBorder="1" applyAlignment="1">
      <alignment vertical="top" wrapText="1"/>
    </xf>
    <xf numFmtId="0" fontId="1" fillId="0" borderId="10" xfId="0" applyFont="1" applyBorder="1" applyAlignment="1">
      <alignment vertical="top"/>
    </xf>
    <xf numFmtId="4" fontId="1" fillId="2" borderId="10" xfId="0" applyNumberFormat="1" applyFont="1" applyFill="1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1" fillId="0" borderId="12" xfId="0" applyFont="1" applyBorder="1" applyAlignment="1">
      <alignment vertical="top"/>
    </xf>
    <xf numFmtId="4" fontId="1" fillId="2" borderId="12" xfId="0" applyNumberFormat="1" applyFont="1" applyFill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1" fillId="0" borderId="13" xfId="0" applyFont="1" applyBorder="1" applyAlignment="1">
      <alignment vertical="top"/>
    </xf>
    <xf numFmtId="0" fontId="2" fillId="0" borderId="13" xfId="0" applyFont="1" applyBorder="1" applyAlignment="1">
      <alignment vertical="top" wrapText="1"/>
    </xf>
    <xf numFmtId="4" fontId="1" fillId="0" borderId="13" xfId="0" applyNumberFormat="1" applyFont="1" applyBorder="1" applyAlignment="1">
      <alignment vertical="top"/>
    </xf>
    <xf numFmtId="4" fontId="1" fillId="0" borderId="13" xfId="0" applyNumberFormat="1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0" fontId="5" fillId="0" borderId="7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1" fillId="0" borderId="14" xfId="0" applyFont="1" applyBorder="1" applyAlignment="1">
      <alignment horizontal="left"/>
    </xf>
    <xf numFmtId="0" fontId="1" fillId="0" borderId="0" xfId="0" applyFont="1" applyAlignment="1">
      <alignment horizontal="left"/>
    </xf>
    <xf numFmtId="4" fontId="1" fillId="0" borderId="2" xfId="0" applyNumberFormat="1" applyFont="1" applyFill="1" applyBorder="1" applyAlignment="1">
      <alignment vertical="top"/>
    </xf>
    <xf numFmtId="4" fontId="2" fillId="0" borderId="1" xfId="0" applyNumberFormat="1" applyFont="1" applyFill="1" applyBorder="1" applyAlignment="1">
      <alignment vertical="top"/>
    </xf>
    <xf numFmtId="0" fontId="7" fillId="0" borderId="1" xfId="0" applyFont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2" fillId="0" borderId="0" xfId="0" applyFont="1" applyAlignment="1">
      <alignment wrapText="1"/>
    </xf>
    <xf numFmtId="0" fontId="1" fillId="0" borderId="0" xfId="0" applyFont="1"/>
    <xf numFmtId="0" fontId="5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5" fillId="0" borderId="12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7" fillId="0" borderId="0" xfId="0" quotePrefix="1" applyFont="1" applyAlignment="1">
      <alignment vertical="top"/>
    </xf>
    <xf numFmtId="0" fontId="1" fillId="0" borderId="0" xfId="0" quotePrefix="1" applyFont="1" applyBorder="1" applyAlignment="1">
      <alignment vertical="top"/>
    </xf>
    <xf numFmtId="0" fontId="2" fillId="0" borderId="0" xfId="0" applyFont="1"/>
    <xf numFmtId="4" fontId="1" fillId="2" borderId="8" xfId="0" applyNumberFormat="1" applyFont="1" applyFill="1" applyBorder="1" applyAlignment="1">
      <alignment vertical="top"/>
    </xf>
    <xf numFmtId="0" fontId="2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4" xfId="0" applyFont="1" applyBorder="1" applyAlignment="1">
      <alignment horizontal="left" wrapText="1"/>
    </xf>
    <xf numFmtId="0" fontId="2" fillId="0" borderId="4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/>
    <xf numFmtId="14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2" xfId="0" applyFont="1" applyBorder="1" applyAlignment="1">
      <alignment horizontal="right" vertical="top"/>
    </xf>
    <xf numFmtId="0" fontId="1" fillId="0" borderId="1" xfId="0" applyFont="1" applyBorder="1" applyAlignment="1">
      <alignment horizontal="right"/>
    </xf>
    <xf numFmtId="0" fontId="2" fillId="0" borderId="13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 wrapText="1"/>
    </xf>
    <xf numFmtId="0" fontId="7" fillId="0" borderId="0" xfId="0" quotePrefix="1" applyFont="1" applyAlignment="1">
      <alignment horizontal="right" vertical="top"/>
    </xf>
    <xf numFmtId="0" fontId="1" fillId="0" borderId="14" xfId="0" applyFont="1" applyBorder="1" applyAlignment="1">
      <alignment horizontal="right"/>
    </xf>
    <xf numFmtId="0" fontId="1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2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right"/>
    </xf>
    <xf numFmtId="0" fontId="1" fillId="0" borderId="0" xfId="0" applyFont="1" applyAlignment="1"/>
    <xf numFmtId="0" fontId="11" fillId="0" borderId="0" xfId="0" applyFont="1"/>
    <xf numFmtId="0" fontId="12" fillId="3" borderId="3" xfId="0" applyFont="1" applyFill="1" applyBorder="1" applyAlignment="1">
      <alignment horizontal="left" wrapText="1"/>
    </xf>
    <xf numFmtId="0" fontId="12" fillId="3" borderId="4" xfId="0" applyFont="1" applyFill="1" applyBorder="1" applyAlignment="1">
      <alignment horizontal="left" wrapText="1"/>
    </xf>
    <xf numFmtId="0" fontId="13" fillId="3" borderId="4" xfId="0" applyFont="1" applyFill="1" applyBorder="1" applyAlignment="1">
      <alignment horizontal="center" wrapText="1"/>
    </xf>
    <xf numFmtId="4" fontId="12" fillId="3" borderId="4" xfId="0" applyNumberFormat="1" applyFont="1" applyFill="1" applyBorder="1" applyAlignment="1">
      <alignment horizontal="right" wrapText="1"/>
    </xf>
    <xf numFmtId="0" fontId="13" fillId="3" borderId="19" xfId="0" applyFont="1" applyFill="1" applyBorder="1" applyAlignment="1">
      <alignment horizontal="center" wrapText="1"/>
    </xf>
    <xf numFmtId="0" fontId="13" fillId="3" borderId="3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14" fillId="3" borderId="20" xfId="0" applyFont="1" applyFill="1" applyBorder="1" applyAlignment="1">
      <alignment horizontal="center" wrapText="1"/>
    </xf>
    <xf numFmtId="0" fontId="14" fillId="3" borderId="21" xfId="0" applyFont="1" applyFill="1" applyBorder="1" applyAlignment="1">
      <alignment horizontal="center" wrapText="1"/>
    </xf>
    <xf numFmtId="4" fontId="14" fillId="3" borderId="21" xfId="0" applyNumberFormat="1" applyFont="1" applyFill="1" applyBorder="1" applyAlignment="1">
      <alignment horizontal="right" wrapText="1"/>
    </xf>
    <xf numFmtId="0" fontId="14" fillId="3" borderId="22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5" fillId="0" borderId="5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4" fontId="15" fillId="0" borderId="1" xfId="0" applyNumberFormat="1" applyFont="1" applyBorder="1" applyAlignment="1">
      <alignment horizontal="right"/>
    </xf>
    <xf numFmtId="0" fontId="15" fillId="0" borderId="23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4" fontId="1" fillId="3" borderId="23" xfId="0" applyNumberFormat="1" applyFont="1" applyFill="1" applyBorder="1" applyAlignment="1">
      <alignment horizontal="right"/>
    </xf>
    <xf numFmtId="0" fontId="15" fillId="0" borderId="24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4" fontId="15" fillId="0" borderId="2" xfId="0" applyNumberFormat="1" applyFont="1" applyBorder="1" applyAlignment="1">
      <alignment horizontal="right"/>
    </xf>
    <xf numFmtId="0" fontId="15" fillId="0" borderId="25" xfId="0" applyFont="1" applyBorder="1" applyAlignment="1">
      <alignment horizontal="center"/>
    </xf>
    <xf numFmtId="0" fontId="15" fillId="2" borderId="24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left"/>
    </xf>
    <xf numFmtId="4" fontId="15" fillId="2" borderId="2" xfId="0" applyNumberFormat="1" applyFont="1" applyFill="1" applyBorder="1" applyAlignment="1">
      <alignment horizontal="right"/>
    </xf>
    <xf numFmtId="0" fontId="15" fillId="2" borderId="23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4" fontId="15" fillId="2" borderId="1" xfId="0" applyNumberFormat="1" applyFont="1" applyFill="1" applyBorder="1" applyAlignment="1">
      <alignment horizontal="right"/>
    </xf>
    <xf numFmtId="0" fontId="15" fillId="2" borderId="26" xfId="0" applyFont="1" applyFill="1" applyBorder="1" applyAlignment="1">
      <alignment horizontal="center"/>
    </xf>
    <xf numFmtId="0" fontId="16" fillId="0" borderId="8" xfId="0" applyFont="1" applyBorder="1" applyAlignment="1">
      <alignment horizontal="left"/>
    </xf>
    <xf numFmtId="4" fontId="1" fillId="3" borderId="27" xfId="0" applyNumberFormat="1" applyFont="1" applyFill="1" applyBorder="1" applyAlignment="1">
      <alignment horizontal="right"/>
    </xf>
    <xf numFmtId="0" fontId="2" fillId="3" borderId="9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17" fillId="3" borderId="10" xfId="0" applyFont="1" applyFill="1" applyBorder="1" applyAlignment="1">
      <alignment horizontal="right"/>
    </xf>
    <xf numFmtId="4" fontId="2" fillId="3" borderId="10" xfId="0" applyNumberFormat="1" applyFont="1" applyFill="1" applyBorder="1" applyAlignment="1">
      <alignment horizontal="right"/>
    </xf>
    <xf numFmtId="0" fontId="2" fillId="3" borderId="2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4" fontId="2" fillId="3" borderId="28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19" fillId="0" borderId="0" xfId="0" applyFont="1"/>
    <xf numFmtId="0" fontId="2" fillId="0" borderId="15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7" fillId="0" borderId="0" xfId="0" applyFont="1" applyAlignment="1">
      <alignment horizontal="left" vertical="top"/>
    </xf>
  </cellXfs>
  <cellStyles count="1">
    <cellStyle name="Standard" xfId="0" builtinId="0"/>
  </cellStyles>
  <dxfs count="2"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view="pageBreakPreview" zoomScale="115" zoomScaleNormal="115" zoomScaleSheetLayoutView="115" workbookViewId="0">
      <pane ySplit="6" topLeftCell="A7" activePane="bottomLeft" state="frozen"/>
      <selection pane="bottomLeft" activeCell="F10" sqref="F10"/>
    </sheetView>
  </sheetViews>
  <sheetFormatPr baseColWidth="10" defaultRowHeight="12" x14ac:dyDescent="0.25"/>
  <cols>
    <col min="1" max="1" width="3.85546875" style="76" customWidth="1"/>
    <col min="2" max="2" width="21" style="3" customWidth="1"/>
    <col min="3" max="3" width="12.42578125" style="74" customWidth="1"/>
    <col min="4" max="4" width="15.140625" style="3" customWidth="1"/>
    <col min="5" max="5" width="26.5703125" style="58" customWidth="1"/>
    <col min="6" max="10" width="12.42578125" style="3" customWidth="1"/>
    <col min="11" max="16384" width="11.42578125" style="3"/>
  </cols>
  <sheetData>
    <row r="1" spans="1:10" s="1" customFormat="1" ht="15.75" x14ac:dyDescent="0.25">
      <c r="A1" s="28" t="s">
        <v>8</v>
      </c>
      <c r="B1" s="2"/>
      <c r="C1" s="66"/>
      <c r="E1" s="2"/>
      <c r="J1" s="64" t="s">
        <v>19</v>
      </c>
    </row>
    <row r="2" spans="1:10" s="1" customFormat="1" ht="12.75" customHeight="1" x14ac:dyDescent="0.25">
      <c r="A2" s="75"/>
      <c r="B2" s="2"/>
      <c r="C2" s="66"/>
      <c r="E2" s="2"/>
      <c r="J2" s="65" t="s">
        <v>18</v>
      </c>
    </row>
    <row r="3" spans="1:10" s="1" customFormat="1" ht="12.75" thickBot="1" x14ac:dyDescent="0.3">
      <c r="A3" s="76"/>
      <c r="B3" s="2"/>
      <c r="C3" s="66"/>
      <c r="E3" s="2"/>
      <c r="I3" s="29" t="s">
        <v>15</v>
      </c>
      <c r="J3" s="63" t="s">
        <v>16</v>
      </c>
    </row>
    <row r="4" spans="1:10" s="5" customFormat="1" ht="61.5" customHeight="1" x14ac:dyDescent="0.25">
      <c r="A4" s="77" t="s">
        <v>57</v>
      </c>
      <c r="B4" s="14" t="s">
        <v>47</v>
      </c>
      <c r="C4" s="60" t="s">
        <v>46</v>
      </c>
      <c r="D4" s="14" t="s">
        <v>24</v>
      </c>
      <c r="E4" s="14" t="s">
        <v>1</v>
      </c>
      <c r="F4" s="60" t="s">
        <v>90</v>
      </c>
      <c r="G4" s="60" t="s">
        <v>3</v>
      </c>
      <c r="H4" s="60" t="s">
        <v>48</v>
      </c>
      <c r="I4" s="60" t="s">
        <v>4</v>
      </c>
      <c r="J4" s="60" t="s">
        <v>2</v>
      </c>
    </row>
    <row r="5" spans="1:10" s="29" customFormat="1" x14ac:dyDescent="0.25">
      <c r="A5" s="78"/>
      <c r="B5" s="30"/>
      <c r="C5" s="30" t="s">
        <v>0</v>
      </c>
      <c r="D5" s="37"/>
      <c r="E5" s="50"/>
      <c r="F5" s="30" t="s">
        <v>0</v>
      </c>
      <c r="G5" s="30" t="s">
        <v>0</v>
      </c>
      <c r="H5" s="30" t="s">
        <v>0</v>
      </c>
      <c r="I5" s="30" t="s">
        <v>0</v>
      </c>
      <c r="J5" s="30" t="s">
        <v>0</v>
      </c>
    </row>
    <row r="6" spans="1:10" s="32" customFormat="1" ht="9.75" thickBot="1" x14ac:dyDescent="0.3">
      <c r="A6" s="79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</row>
    <row r="7" spans="1:10" s="1" customFormat="1" x14ac:dyDescent="0.25">
      <c r="A7" s="80"/>
      <c r="B7" s="13"/>
      <c r="C7" s="67"/>
      <c r="D7" s="41"/>
      <c r="E7" s="51"/>
      <c r="F7" s="13"/>
      <c r="G7" s="13"/>
      <c r="H7" s="13"/>
      <c r="I7" s="13"/>
      <c r="J7" s="13"/>
    </row>
    <row r="8" spans="1:10" s="4" customFormat="1" x14ac:dyDescent="0.25">
      <c r="A8" s="81"/>
      <c r="B8" s="6" t="s">
        <v>39</v>
      </c>
      <c r="C8" s="50"/>
      <c r="D8" s="42"/>
      <c r="E8" s="6"/>
      <c r="F8" s="8"/>
      <c r="G8" s="8"/>
      <c r="H8" s="8"/>
      <c r="I8" s="9"/>
      <c r="J8" s="36"/>
    </row>
    <row r="9" spans="1:10" x14ac:dyDescent="0.2">
      <c r="A9" s="82">
        <v>1</v>
      </c>
      <c r="B9" s="62" t="s">
        <v>49</v>
      </c>
      <c r="C9" s="68"/>
      <c r="D9" s="42"/>
      <c r="E9" s="52"/>
      <c r="F9" s="11"/>
      <c r="G9" s="11"/>
      <c r="H9" s="11"/>
      <c r="I9" s="12">
        <f t="shared" ref="I9:I12" si="0">G9+H9</f>
        <v>0</v>
      </c>
      <c r="J9" s="11"/>
    </row>
    <row r="10" spans="1:10" x14ac:dyDescent="0.2">
      <c r="A10" s="82">
        <v>2</v>
      </c>
      <c r="B10" s="62" t="s">
        <v>50</v>
      </c>
      <c r="C10" s="68"/>
      <c r="D10" s="42"/>
      <c r="E10" s="52"/>
      <c r="F10" s="11"/>
      <c r="G10" s="11"/>
      <c r="H10" s="11"/>
      <c r="I10" s="12">
        <f t="shared" si="0"/>
        <v>0</v>
      </c>
      <c r="J10" s="11"/>
    </row>
    <row r="11" spans="1:10" x14ac:dyDescent="0.2">
      <c r="A11" s="82">
        <v>3</v>
      </c>
      <c r="B11" s="62" t="s">
        <v>53</v>
      </c>
      <c r="C11" s="68"/>
      <c r="D11" s="42"/>
      <c r="E11" s="52"/>
      <c r="F11" s="11"/>
      <c r="G11" s="11"/>
      <c r="H11" s="11"/>
      <c r="I11" s="12">
        <f t="shared" si="0"/>
        <v>0</v>
      </c>
      <c r="J11" s="11"/>
    </row>
    <row r="12" spans="1:10" x14ac:dyDescent="0.2">
      <c r="A12" s="82">
        <v>4</v>
      </c>
      <c r="B12" s="62" t="s">
        <v>53</v>
      </c>
      <c r="C12" s="68"/>
      <c r="D12" s="42"/>
      <c r="E12" s="52"/>
      <c r="F12" s="11"/>
      <c r="G12" s="11"/>
      <c r="H12" s="11"/>
      <c r="I12" s="12">
        <f t="shared" si="0"/>
        <v>0</v>
      </c>
      <c r="J12" s="11"/>
    </row>
    <row r="13" spans="1:10" x14ac:dyDescent="0.2">
      <c r="A13" s="82">
        <v>5</v>
      </c>
      <c r="B13" s="62"/>
      <c r="C13" s="68"/>
      <c r="D13" s="42"/>
      <c r="E13" s="52"/>
      <c r="F13" s="11"/>
      <c r="G13" s="11"/>
      <c r="H13" s="11"/>
      <c r="I13" s="12">
        <f t="shared" ref="I13:I14" si="1">G13+H13</f>
        <v>0</v>
      </c>
      <c r="J13" s="11"/>
    </row>
    <row r="14" spans="1:10" x14ac:dyDescent="0.2">
      <c r="A14" s="82">
        <v>6</v>
      </c>
      <c r="B14" s="62"/>
      <c r="C14" s="68"/>
      <c r="D14" s="42"/>
      <c r="E14" s="55"/>
      <c r="F14" s="16"/>
      <c r="G14" s="16"/>
      <c r="H14" s="16"/>
      <c r="I14" s="12">
        <f t="shared" si="1"/>
        <v>0</v>
      </c>
      <c r="J14" s="35"/>
    </row>
    <row r="15" spans="1:10" x14ac:dyDescent="0.2">
      <c r="A15" s="82">
        <v>7</v>
      </c>
      <c r="B15" s="62"/>
      <c r="C15" s="68"/>
      <c r="D15" s="42"/>
      <c r="E15" s="52"/>
      <c r="F15" s="11"/>
      <c r="G15" s="11"/>
      <c r="H15" s="11"/>
      <c r="I15" s="12">
        <f t="shared" ref="I15:I17" si="2">G15+H15</f>
        <v>0</v>
      </c>
      <c r="J15" s="11"/>
    </row>
    <row r="16" spans="1:10" x14ac:dyDescent="0.2">
      <c r="A16" s="82">
        <v>8</v>
      </c>
      <c r="B16" s="62"/>
      <c r="C16" s="68"/>
      <c r="D16" s="42"/>
      <c r="E16" s="52"/>
      <c r="F16" s="11"/>
      <c r="G16" s="11"/>
      <c r="H16" s="11"/>
      <c r="I16" s="12">
        <f t="shared" si="2"/>
        <v>0</v>
      </c>
      <c r="J16" s="11"/>
    </row>
    <row r="17" spans="1:10" x14ac:dyDescent="0.2">
      <c r="A17" s="82">
        <v>9</v>
      </c>
      <c r="B17" s="62"/>
      <c r="C17" s="68"/>
      <c r="D17" s="42"/>
      <c r="E17" s="52"/>
      <c r="F17" s="11"/>
      <c r="G17" s="11"/>
      <c r="H17" s="11"/>
      <c r="I17" s="12">
        <f t="shared" si="2"/>
        <v>0</v>
      </c>
      <c r="J17" s="11"/>
    </row>
    <row r="18" spans="1:10" x14ac:dyDescent="0.2">
      <c r="A18" s="82">
        <v>10</v>
      </c>
      <c r="B18" s="62"/>
      <c r="C18" s="68"/>
      <c r="D18" s="42"/>
      <c r="E18" s="52"/>
      <c r="F18" s="11"/>
      <c r="G18" s="11"/>
      <c r="H18" s="11"/>
      <c r="I18" s="12">
        <f t="shared" ref="I18:I19" si="3">G18+H18</f>
        <v>0</v>
      </c>
      <c r="J18" s="11"/>
    </row>
    <row r="19" spans="1:10" x14ac:dyDescent="0.2">
      <c r="A19" s="82">
        <v>11</v>
      </c>
      <c r="B19" s="62"/>
      <c r="C19" s="68"/>
      <c r="D19" s="42"/>
      <c r="E19" s="53"/>
      <c r="F19" s="15"/>
      <c r="G19" s="15"/>
      <c r="H19" s="15"/>
      <c r="I19" s="49">
        <f t="shared" si="3"/>
        <v>0</v>
      </c>
      <c r="J19" s="15"/>
    </row>
    <row r="20" spans="1:10" x14ac:dyDescent="0.2">
      <c r="A20" s="82">
        <v>12</v>
      </c>
      <c r="B20" s="62"/>
      <c r="C20" s="68"/>
      <c r="D20" s="42"/>
      <c r="E20" s="52"/>
      <c r="F20" s="11"/>
      <c r="G20" s="11"/>
      <c r="H20" s="11"/>
      <c r="I20" s="12">
        <f>G20+H20</f>
        <v>0</v>
      </c>
      <c r="J20" s="11"/>
    </row>
    <row r="21" spans="1:10" x14ac:dyDescent="0.2">
      <c r="A21" s="82">
        <v>13</v>
      </c>
      <c r="B21" s="62" t="s">
        <v>52</v>
      </c>
      <c r="C21" s="68"/>
      <c r="D21" s="42"/>
      <c r="E21" s="52"/>
      <c r="F21" s="11"/>
      <c r="G21" s="11"/>
      <c r="H21" s="11"/>
      <c r="I21" s="12">
        <f t="shared" ref="I21:I22" si="4">G21+H21</f>
        <v>0</v>
      </c>
      <c r="J21" s="11"/>
    </row>
    <row r="22" spans="1:10" ht="12.75" thickBot="1" x14ac:dyDescent="0.25">
      <c r="A22" s="82">
        <v>14</v>
      </c>
      <c r="B22" s="62" t="s">
        <v>51</v>
      </c>
      <c r="C22" s="68"/>
      <c r="D22" s="42"/>
      <c r="E22" s="52"/>
      <c r="F22" s="11"/>
      <c r="G22" s="11"/>
      <c r="H22" s="11"/>
      <c r="I22" s="12">
        <f t="shared" si="4"/>
        <v>0</v>
      </c>
      <c r="J22" s="11"/>
    </row>
    <row r="23" spans="1:10" ht="24.75" thickBot="1" x14ac:dyDescent="0.3">
      <c r="A23" s="83"/>
      <c r="B23" s="20" t="s">
        <v>5</v>
      </c>
      <c r="C23" s="22">
        <f>SUM(C9:C22)</f>
        <v>0</v>
      </c>
      <c r="D23" s="43"/>
      <c r="E23" s="54"/>
      <c r="F23" s="22">
        <f>SUM(F9:F22)</f>
        <v>0</v>
      </c>
      <c r="G23" s="22">
        <f t="shared" ref="G23:J23" si="5">SUM(G9:G22)</f>
        <v>0</v>
      </c>
      <c r="H23" s="22">
        <f t="shared" si="5"/>
        <v>0</v>
      </c>
      <c r="I23" s="22">
        <f t="shared" si="5"/>
        <v>0</v>
      </c>
      <c r="J23" s="22">
        <f t="shared" si="5"/>
        <v>0</v>
      </c>
    </row>
    <row r="24" spans="1:10" ht="12.75" thickTop="1" x14ac:dyDescent="0.25">
      <c r="A24" s="84"/>
      <c r="B24" s="25"/>
      <c r="C24" s="69"/>
      <c r="D24" s="45"/>
      <c r="E24" s="56"/>
      <c r="F24" s="26"/>
      <c r="G24" s="26"/>
      <c r="H24" s="27"/>
      <c r="I24" s="27"/>
      <c r="J24" s="27"/>
    </row>
    <row r="25" spans="1:10" s="4" customFormat="1" x14ac:dyDescent="0.25">
      <c r="A25" s="81"/>
      <c r="B25" s="146" t="s">
        <v>10</v>
      </c>
      <c r="C25" s="147"/>
      <c r="D25" s="148"/>
      <c r="E25" s="6"/>
      <c r="F25" s="8"/>
      <c r="G25" s="8"/>
      <c r="H25" s="8"/>
      <c r="I25" s="9"/>
      <c r="J25" s="8"/>
    </row>
    <row r="26" spans="1:10" x14ac:dyDescent="0.25">
      <c r="A26" s="82">
        <v>15</v>
      </c>
      <c r="B26" s="10" t="s">
        <v>53</v>
      </c>
      <c r="C26" s="70"/>
      <c r="D26" s="42"/>
      <c r="E26" s="52"/>
      <c r="F26" s="11"/>
      <c r="G26" s="11"/>
      <c r="H26" s="11"/>
      <c r="I26" s="12">
        <f>G26+H26</f>
        <v>0</v>
      </c>
      <c r="J26" s="11"/>
    </row>
    <row r="27" spans="1:10" x14ac:dyDescent="0.25">
      <c r="A27" s="82">
        <v>16</v>
      </c>
      <c r="B27" s="10" t="s">
        <v>53</v>
      </c>
      <c r="C27" s="70"/>
      <c r="D27" s="42"/>
      <c r="E27" s="52"/>
      <c r="F27" s="11"/>
      <c r="G27" s="11"/>
      <c r="H27" s="11"/>
      <c r="I27" s="12">
        <f t="shared" ref="I27:I28" si="6">G27+H27</f>
        <v>0</v>
      </c>
      <c r="J27" s="11"/>
    </row>
    <row r="28" spans="1:10" ht="12.75" thickBot="1" x14ac:dyDescent="0.3">
      <c r="A28" s="82">
        <v>17</v>
      </c>
      <c r="B28" s="10" t="s">
        <v>53</v>
      </c>
      <c r="C28" s="70"/>
      <c r="D28" s="42"/>
      <c r="E28" s="52"/>
      <c r="F28" s="11"/>
      <c r="G28" s="11"/>
      <c r="H28" s="11"/>
      <c r="I28" s="12">
        <f t="shared" si="6"/>
        <v>0</v>
      </c>
      <c r="J28" s="11"/>
    </row>
    <row r="29" spans="1:10" ht="24.75" thickBot="1" x14ac:dyDescent="0.3">
      <c r="A29" s="83"/>
      <c r="B29" s="20" t="s">
        <v>41</v>
      </c>
      <c r="C29" s="22">
        <f t="shared" ref="C29" si="7">SUM(C26:C28)</f>
        <v>0</v>
      </c>
      <c r="D29" s="43"/>
      <c r="E29" s="54"/>
      <c r="F29" s="22">
        <f t="shared" ref="F29:J29" si="8">SUM(F26:F28)</f>
        <v>0</v>
      </c>
      <c r="G29" s="22">
        <f t="shared" si="8"/>
        <v>0</v>
      </c>
      <c r="H29" s="22">
        <f t="shared" si="8"/>
        <v>0</v>
      </c>
      <c r="I29" s="22">
        <f t="shared" si="8"/>
        <v>0</v>
      </c>
      <c r="J29" s="22">
        <f t="shared" si="8"/>
        <v>0</v>
      </c>
    </row>
    <row r="30" spans="1:10" ht="12.75" thickTop="1" x14ac:dyDescent="0.25">
      <c r="A30" s="80"/>
      <c r="B30" s="23"/>
      <c r="C30" s="71"/>
      <c r="D30" s="44"/>
      <c r="E30" s="55"/>
      <c r="F30" s="16"/>
      <c r="G30" s="16"/>
      <c r="H30" s="16"/>
      <c r="I30" s="35"/>
      <c r="J30" s="35"/>
    </row>
    <row r="31" spans="1:10" s="4" customFormat="1" x14ac:dyDescent="0.25">
      <c r="A31" s="81"/>
      <c r="B31" s="7" t="s">
        <v>6</v>
      </c>
      <c r="C31" s="30"/>
      <c r="D31" s="42"/>
      <c r="E31" s="6"/>
      <c r="F31" s="8"/>
      <c r="G31" s="8"/>
      <c r="H31" s="8"/>
      <c r="I31" s="9"/>
      <c r="J31" s="8"/>
    </row>
    <row r="32" spans="1:10" x14ac:dyDescent="0.25">
      <c r="A32" s="82">
        <v>18</v>
      </c>
      <c r="B32" s="10" t="s">
        <v>54</v>
      </c>
      <c r="C32" s="70"/>
      <c r="D32" s="42"/>
      <c r="E32" s="52"/>
      <c r="F32" s="11"/>
      <c r="G32" s="11"/>
      <c r="H32" s="11"/>
      <c r="I32" s="12">
        <f>G32+H32</f>
        <v>0</v>
      </c>
      <c r="J32" s="11"/>
    </row>
    <row r="33" spans="1:10" x14ac:dyDescent="0.25">
      <c r="A33" s="82">
        <v>19</v>
      </c>
      <c r="B33" s="10" t="s">
        <v>55</v>
      </c>
      <c r="C33" s="70"/>
      <c r="D33" s="42"/>
      <c r="E33" s="52"/>
      <c r="F33" s="11"/>
      <c r="G33" s="11"/>
      <c r="H33" s="11"/>
      <c r="I33" s="12">
        <f t="shared" ref="I33:I36" si="9">G33+H33</f>
        <v>0</v>
      </c>
      <c r="J33" s="11"/>
    </row>
    <row r="34" spans="1:10" x14ac:dyDescent="0.25">
      <c r="A34" s="82">
        <v>20</v>
      </c>
      <c r="B34" s="10" t="s">
        <v>53</v>
      </c>
      <c r="C34" s="70"/>
      <c r="D34" s="42"/>
      <c r="E34" s="52"/>
      <c r="F34" s="11"/>
      <c r="G34" s="11"/>
      <c r="H34" s="11"/>
      <c r="I34" s="12">
        <f t="shared" si="9"/>
        <v>0</v>
      </c>
      <c r="J34" s="11"/>
    </row>
    <row r="35" spans="1:10" ht="27" customHeight="1" x14ac:dyDescent="0.25">
      <c r="A35" s="82">
        <v>21</v>
      </c>
      <c r="B35" s="52" t="s">
        <v>56</v>
      </c>
      <c r="C35" s="70"/>
      <c r="D35" s="42"/>
      <c r="E35" s="52"/>
      <c r="F35" s="11"/>
      <c r="G35" s="11"/>
      <c r="H35" s="11"/>
      <c r="I35" s="12">
        <f t="shared" si="9"/>
        <v>0</v>
      </c>
      <c r="J35" s="11"/>
    </row>
    <row r="36" spans="1:10" ht="12.75" thickBot="1" x14ac:dyDescent="0.3">
      <c r="A36" s="82">
        <v>22</v>
      </c>
      <c r="B36" s="10" t="s">
        <v>53</v>
      </c>
      <c r="C36" s="70"/>
      <c r="D36" s="42"/>
      <c r="E36" s="52"/>
      <c r="F36" s="11"/>
      <c r="G36" s="11"/>
      <c r="H36" s="11"/>
      <c r="I36" s="12">
        <f t="shared" si="9"/>
        <v>0</v>
      </c>
      <c r="J36" s="11"/>
    </row>
    <row r="37" spans="1:10" ht="24.75" thickBot="1" x14ac:dyDescent="0.3">
      <c r="A37" s="83"/>
      <c r="B37" s="20" t="s">
        <v>40</v>
      </c>
      <c r="C37" s="22">
        <f t="shared" ref="C37" si="10">SUM(C32:C36)</f>
        <v>0</v>
      </c>
      <c r="D37" s="21"/>
      <c r="E37" s="54"/>
      <c r="F37" s="22">
        <f t="shared" ref="F37:J37" si="11">SUM(F32:F36)</f>
        <v>0</v>
      </c>
      <c r="G37" s="22">
        <f t="shared" si="11"/>
        <v>0</v>
      </c>
      <c r="H37" s="22">
        <f t="shared" si="11"/>
        <v>0</v>
      </c>
      <c r="I37" s="22">
        <f t="shared" si="11"/>
        <v>0</v>
      </c>
      <c r="J37" s="22">
        <f t="shared" si="11"/>
        <v>0</v>
      </c>
    </row>
    <row r="38" spans="1:10" ht="13.5" thickTop="1" thickBot="1" x14ac:dyDescent="0.3">
      <c r="A38" s="84"/>
      <c r="B38" s="25"/>
      <c r="C38" s="69"/>
      <c r="D38" s="24"/>
      <c r="E38" s="56"/>
      <c r="F38" s="26"/>
      <c r="G38" s="26"/>
      <c r="H38" s="26"/>
      <c r="I38" s="27"/>
      <c r="J38" s="26"/>
    </row>
    <row r="39" spans="1:10" ht="24.75" thickBot="1" x14ac:dyDescent="0.3">
      <c r="A39" s="85"/>
      <c r="B39" s="17" t="s">
        <v>7</v>
      </c>
      <c r="C39" s="19">
        <f>C23+C29+C37</f>
        <v>0</v>
      </c>
      <c r="D39" s="18"/>
      <c r="E39" s="57"/>
      <c r="F39" s="19">
        <f>F23+F29+F37</f>
        <v>0</v>
      </c>
      <c r="G39" s="19">
        <f>G23+G29+G37</f>
        <v>0</v>
      </c>
      <c r="H39" s="19">
        <f>H23+H29+H37</f>
        <v>0</v>
      </c>
      <c r="I39" s="19">
        <f>I23+I29+I37</f>
        <v>0</v>
      </c>
      <c r="J39" s="19">
        <f>J23+J29+J37</f>
        <v>0</v>
      </c>
    </row>
    <row r="40" spans="1:10" ht="24" customHeight="1" x14ac:dyDescent="0.25">
      <c r="A40" s="149" t="s">
        <v>88</v>
      </c>
      <c r="B40" s="149"/>
      <c r="C40" s="149"/>
      <c r="D40" s="149"/>
      <c r="E40" s="149"/>
      <c r="F40" s="149"/>
      <c r="G40" s="149"/>
      <c r="H40" s="149"/>
      <c r="I40" s="149"/>
      <c r="J40" s="149"/>
    </row>
    <row r="41" spans="1:10" x14ac:dyDescent="0.25">
      <c r="A41" s="151" t="s">
        <v>91</v>
      </c>
      <c r="B41" s="46"/>
      <c r="C41" s="72"/>
    </row>
    <row r="42" spans="1:10" s="34" customFormat="1" ht="72" customHeight="1" x14ac:dyDescent="0.2">
      <c r="A42" s="86"/>
      <c r="B42" s="33"/>
      <c r="C42" s="73"/>
      <c r="D42" s="33"/>
      <c r="E42" s="59"/>
      <c r="F42" s="61"/>
      <c r="G42" s="61"/>
      <c r="H42" s="61"/>
      <c r="I42" s="61"/>
      <c r="J42" s="61"/>
    </row>
    <row r="43" spans="1:10" x14ac:dyDescent="0.25">
      <c r="B43" s="3" t="s">
        <v>17</v>
      </c>
      <c r="E43" s="58" t="s">
        <v>9</v>
      </c>
    </row>
  </sheetData>
  <protectedRanges>
    <protectedRange password="CF27" sqref="B9:C22" name="Bereich1"/>
  </protectedRanges>
  <mergeCells count="2">
    <mergeCell ref="B25:D25"/>
    <mergeCell ref="A40:J40"/>
  </mergeCells>
  <pageMargins left="0.70866141732283472" right="0.70866141732283472" top="0.59055118110236227" bottom="0.39370078740157483" header="0.31496062992125984" footer="0.31496062992125984"/>
  <pageSetup paperSize="9" scale="92" fitToHeight="0" orientation="landscape" r:id="rId1"/>
  <headerFooter>
    <oddFooter>&amp;R&amp;"Arial,Standard"&amp;9&amp;P/&amp;N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Vergabearten!$A$15:$A$18</xm:f>
          </x14:formula1>
          <xm:sqref>D32:D36</xm:sqref>
        </x14:dataValidation>
        <x14:dataValidation type="list" showInputMessage="1" showErrorMessage="1">
          <x14:formula1>
            <xm:f>Vergabearten!$A$3:$A$11</xm:f>
          </x14:formula1>
          <xm:sqref>D9:D22 D26:D28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C18"/>
  <sheetViews>
    <sheetView workbookViewId="0">
      <selection activeCell="B36" sqref="B36"/>
    </sheetView>
  </sheetViews>
  <sheetFormatPr baseColWidth="10" defaultRowHeight="12" x14ac:dyDescent="0.2"/>
  <cols>
    <col min="1" max="1" width="35.140625" style="40" customWidth="1"/>
    <col min="2" max="2" width="62.5703125" style="40" bestFit="1" customWidth="1"/>
    <col min="3" max="3" width="23.42578125" style="40" customWidth="1"/>
    <col min="4" max="16384" width="11.42578125" style="40"/>
  </cols>
  <sheetData>
    <row r="2" spans="1:3" ht="24" x14ac:dyDescent="0.2">
      <c r="A2" s="39" t="s">
        <v>25</v>
      </c>
    </row>
    <row r="3" spans="1:3" x14ac:dyDescent="0.2">
      <c r="A3" s="38" t="s">
        <v>11</v>
      </c>
      <c r="B3" s="40" t="s">
        <v>20</v>
      </c>
      <c r="C3" s="48" t="s">
        <v>35</v>
      </c>
    </row>
    <row r="4" spans="1:3" x14ac:dyDescent="0.2">
      <c r="A4" s="38" t="s">
        <v>30</v>
      </c>
      <c r="B4" s="40" t="s">
        <v>21</v>
      </c>
      <c r="C4" s="48" t="s">
        <v>35</v>
      </c>
    </row>
    <row r="5" spans="1:3" x14ac:dyDescent="0.2">
      <c r="A5" s="38" t="s">
        <v>31</v>
      </c>
      <c r="B5" s="40" t="s">
        <v>22</v>
      </c>
      <c r="C5" s="40" t="s">
        <v>36</v>
      </c>
    </row>
    <row r="6" spans="1:3" x14ac:dyDescent="0.2">
      <c r="A6" s="38" t="s">
        <v>34</v>
      </c>
      <c r="B6" s="40" t="s">
        <v>23</v>
      </c>
      <c r="C6" s="40" t="s">
        <v>36</v>
      </c>
    </row>
    <row r="7" spans="1:3" x14ac:dyDescent="0.2">
      <c r="A7" s="38" t="s">
        <v>12</v>
      </c>
      <c r="B7" s="40" t="s">
        <v>27</v>
      </c>
      <c r="C7" s="48" t="s">
        <v>37</v>
      </c>
    </row>
    <row r="8" spans="1:3" x14ac:dyDescent="0.2">
      <c r="A8" s="47" t="s">
        <v>33</v>
      </c>
      <c r="B8" s="40" t="s">
        <v>29</v>
      </c>
      <c r="C8" s="48" t="s">
        <v>37</v>
      </c>
    </row>
    <row r="9" spans="1:3" x14ac:dyDescent="0.2">
      <c r="A9" s="38" t="s">
        <v>13</v>
      </c>
      <c r="B9" s="40" t="s">
        <v>28</v>
      </c>
      <c r="C9" s="40" t="s">
        <v>38</v>
      </c>
    </row>
    <row r="10" spans="1:3" x14ac:dyDescent="0.2">
      <c r="A10" s="38" t="s">
        <v>14</v>
      </c>
      <c r="B10" s="40" t="s">
        <v>45</v>
      </c>
      <c r="C10" s="40" t="s">
        <v>38</v>
      </c>
    </row>
    <row r="11" spans="1:3" x14ac:dyDescent="0.2">
      <c r="A11" s="38" t="s">
        <v>42</v>
      </c>
      <c r="B11" s="40" t="s">
        <v>43</v>
      </c>
      <c r="C11" s="40" t="s">
        <v>44</v>
      </c>
    </row>
    <row r="12" spans="1:3" x14ac:dyDescent="0.2">
      <c r="A12" s="38"/>
    </row>
    <row r="14" spans="1:3" ht="24" x14ac:dyDescent="0.2">
      <c r="A14" s="39" t="s">
        <v>26</v>
      </c>
    </row>
    <row r="15" spans="1:3" x14ac:dyDescent="0.2">
      <c r="A15" s="38" t="s">
        <v>31</v>
      </c>
      <c r="B15" s="40" t="s">
        <v>22</v>
      </c>
      <c r="C15" s="48" t="s">
        <v>35</v>
      </c>
    </row>
    <row r="16" spans="1:3" x14ac:dyDescent="0.2">
      <c r="A16" s="38" t="s">
        <v>32</v>
      </c>
      <c r="B16" s="40" t="s">
        <v>23</v>
      </c>
      <c r="C16" s="40" t="s">
        <v>36</v>
      </c>
    </row>
    <row r="17" spans="1:3" x14ac:dyDescent="0.2">
      <c r="A17" s="38" t="s">
        <v>14</v>
      </c>
      <c r="B17" s="40" t="s">
        <v>45</v>
      </c>
      <c r="C17" s="48" t="s">
        <v>37</v>
      </c>
    </row>
    <row r="18" spans="1:3" x14ac:dyDescent="0.2">
      <c r="A18" s="40" t="s">
        <v>42</v>
      </c>
      <c r="B18" s="40" t="s">
        <v>43</v>
      </c>
      <c r="C18" s="40" t="s">
        <v>44</v>
      </c>
    </row>
  </sheetData>
  <pageMargins left="0.7" right="0.7" top="0.78740157499999996" bottom="0.78740157499999996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4"/>
  <sheetViews>
    <sheetView view="pageBreakPreview" zoomScale="115" zoomScaleNormal="100" zoomScaleSheetLayoutView="115" workbookViewId="0">
      <selection activeCell="L32" sqref="L32"/>
    </sheetView>
  </sheetViews>
  <sheetFormatPr baseColWidth="10" defaultRowHeight="14.25" x14ac:dyDescent="0.2"/>
  <cols>
    <col min="1" max="3" width="6.28515625" style="88" customWidth="1"/>
    <col min="4" max="4" width="27.7109375" style="88" customWidth="1"/>
    <col min="5" max="5" width="13.7109375" style="89" customWidth="1"/>
    <col min="6" max="6" width="13.7109375" style="90" customWidth="1"/>
    <col min="7" max="8" width="6.85546875" style="91" customWidth="1"/>
    <col min="9" max="9" width="37.42578125" style="88" customWidth="1"/>
    <col min="10" max="10" width="13.7109375" style="90" customWidth="1"/>
    <col min="11" max="16384" width="11.42578125" style="99"/>
  </cols>
  <sheetData>
    <row r="1" spans="1:10" s="92" customFormat="1" ht="15.75" x14ac:dyDescent="0.25">
      <c r="A1" s="87" t="s">
        <v>58</v>
      </c>
      <c r="B1" s="88"/>
      <c r="C1" s="88"/>
      <c r="D1" s="88"/>
      <c r="E1" s="89"/>
      <c r="F1" s="90"/>
      <c r="G1" s="91"/>
      <c r="H1" s="91"/>
      <c r="I1" s="88"/>
      <c r="J1" s="90"/>
    </row>
    <row r="2" spans="1:10" s="98" customFormat="1" ht="12" x14ac:dyDescent="0.2">
      <c r="A2" s="93" t="s">
        <v>59</v>
      </c>
      <c r="B2" s="34"/>
      <c r="C2" s="34"/>
      <c r="D2" s="34"/>
      <c r="E2" s="94"/>
      <c r="F2" s="95"/>
      <c r="G2" s="96"/>
      <c r="H2" s="96"/>
      <c r="I2" s="95" t="s">
        <v>15</v>
      </c>
      <c r="J2" s="97">
        <v>44462</v>
      </c>
    </row>
    <row r="3" spans="1:10" s="98" customFormat="1" ht="12" x14ac:dyDescent="0.2">
      <c r="A3" s="93"/>
      <c r="B3" s="34"/>
      <c r="C3" s="34"/>
      <c r="D3" s="34"/>
      <c r="E3" s="94"/>
      <c r="F3" s="95"/>
      <c r="G3" s="96"/>
      <c r="H3" s="96"/>
      <c r="I3" s="34"/>
      <c r="J3" s="95"/>
    </row>
    <row r="4" spans="1:10" s="40" customFormat="1" ht="12" x14ac:dyDescent="0.2">
      <c r="A4" s="93" t="s">
        <v>60</v>
      </c>
      <c r="B4" s="34"/>
      <c r="C4" s="34"/>
      <c r="D4" s="150"/>
      <c r="E4" s="150"/>
      <c r="F4" s="150"/>
      <c r="G4" s="150"/>
      <c r="H4" s="150"/>
      <c r="I4" s="150"/>
      <c r="J4" s="150"/>
    </row>
    <row r="5" spans="1:10" s="40" customFormat="1" ht="12" x14ac:dyDescent="0.2">
      <c r="A5" s="93"/>
      <c r="B5" s="34"/>
      <c r="C5" s="34"/>
      <c r="D5" s="150"/>
      <c r="E5" s="150"/>
      <c r="F5" s="150"/>
      <c r="G5" s="150"/>
      <c r="H5" s="150"/>
      <c r="I5" s="150"/>
      <c r="J5" s="150"/>
    </row>
    <row r="6" spans="1:10" s="40" customFormat="1" ht="12" x14ac:dyDescent="0.2">
      <c r="A6" s="93" t="s">
        <v>61</v>
      </c>
      <c r="B6" s="34"/>
      <c r="C6" s="34"/>
      <c r="D6" s="150"/>
      <c r="E6" s="150"/>
      <c r="F6" s="150"/>
      <c r="G6" s="150"/>
      <c r="H6" s="150"/>
      <c r="I6" s="150"/>
      <c r="J6" s="150"/>
    </row>
    <row r="7" spans="1:10" ht="15" thickBot="1" x14ac:dyDescent="0.25"/>
    <row r="8" spans="1:10" s="106" customFormat="1" ht="33.75" x14ac:dyDescent="0.2">
      <c r="A8" s="100" t="s">
        <v>62</v>
      </c>
      <c r="B8" s="101" t="s">
        <v>63</v>
      </c>
      <c r="C8" s="101" t="s">
        <v>64</v>
      </c>
      <c r="D8" s="102" t="s">
        <v>65</v>
      </c>
      <c r="E8" s="103"/>
      <c r="F8" s="102" t="s">
        <v>66</v>
      </c>
      <c r="G8" s="104" t="s">
        <v>67</v>
      </c>
      <c r="H8" s="105" t="s">
        <v>67</v>
      </c>
      <c r="I8" s="102" t="s">
        <v>68</v>
      </c>
      <c r="J8" s="104" t="s">
        <v>66</v>
      </c>
    </row>
    <row r="9" spans="1:10" s="111" customFormat="1" ht="12.75" thickBot="1" x14ac:dyDescent="0.25">
      <c r="A9" s="107">
        <v>1</v>
      </c>
      <c r="B9" s="108">
        <v>2</v>
      </c>
      <c r="C9" s="108">
        <v>3</v>
      </c>
      <c r="D9" s="108">
        <v>4</v>
      </c>
      <c r="E9" s="109"/>
      <c r="F9" s="108">
        <v>5</v>
      </c>
      <c r="G9" s="110">
        <v>6</v>
      </c>
      <c r="H9" s="107">
        <v>7</v>
      </c>
      <c r="I9" s="108">
        <v>8</v>
      </c>
      <c r="J9" s="110">
        <v>9</v>
      </c>
    </row>
    <row r="10" spans="1:10" s="40" customFormat="1" ht="13.5" x14ac:dyDescent="0.25">
      <c r="A10" s="112"/>
      <c r="B10" s="113"/>
      <c r="C10" s="113"/>
      <c r="D10" s="114"/>
      <c r="E10" s="115"/>
      <c r="F10" s="115"/>
      <c r="G10" s="116"/>
      <c r="H10" s="117">
        <v>1</v>
      </c>
      <c r="I10" s="114" t="s">
        <v>69</v>
      </c>
      <c r="J10" s="118">
        <f>SUMIF(G10:G31,"=1",F10:F31)</f>
        <v>11725913</v>
      </c>
    </row>
    <row r="11" spans="1:10" s="40" customFormat="1" ht="13.5" x14ac:dyDescent="0.25">
      <c r="A11" s="112">
        <v>200</v>
      </c>
      <c r="B11" s="113"/>
      <c r="C11" s="113"/>
      <c r="D11" s="114"/>
      <c r="E11" s="115"/>
      <c r="F11" s="115"/>
      <c r="G11" s="116"/>
      <c r="H11" s="117">
        <v>2</v>
      </c>
      <c r="I11" s="114" t="s">
        <v>70</v>
      </c>
      <c r="J11" s="118">
        <f>SUMIF(G10:G31,"=2",F10:F31)</f>
        <v>12345</v>
      </c>
    </row>
    <row r="12" spans="1:10" s="40" customFormat="1" ht="13.5" x14ac:dyDescent="0.25">
      <c r="A12" s="112"/>
      <c r="B12" s="113"/>
      <c r="C12" s="113"/>
      <c r="D12" s="114"/>
      <c r="E12" s="115"/>
      <c r="F12" s="115"/>
      <c r="G12" s="116"/>
      <c r="H12" s="117">
        <v>3</v>
      </c>
      <c r="I12" s="114" t="s">
        <v>71</v>
      </c>
      <c r="J12" s="118">
        <f>SUMIF(G10:G31,"=3",F10:F31)</f>
        <v>0</v>
      </c>
    </row>
    <row r="13" spans="1:10" s="40" customFormat="1" ht="13.5" x14ac:dyDescent="0.25">
      <c r="A13" s="119">
        <v>300</v>
      </c>
      <c r="B13" s="120">
        <v>310</v>
      </c>
      <c r="C13" s="120">
        <v>311</v>
      </c>
      <c r="D13" s="121" t="s">
        <v>72</v>
      </c>
      <c r="E13" s="122"/>
      <c r="F13" s="122">
        <v>34567</v>
      </c>
      <c r="G13" s="123">
        <v>1</v>
      </c>
      <c r="H13" s="117">
        <v>4</v>
      </c>
      <c r="I13" s="114" t="s">
        <v>73</v>
      </c>
      <c r="J13" s="118">
        <f>SUMIF(G10:G31,"=4",F10:F31)</f>
        <v>0</v>
      </c>
    </row>
    <row r="14" spans="1:10" s="40" customFormat="1" ht="13.5" x14ac:dyDescent="0.25">
      <c r="A14" s="124">
        <v>300</v>
      </c>
      <c r="B14" s="125">
        <v>310</v>
      </c>
      <c r="C14" s="126" t="s">
        <v>74</v>
      </c>
      <c r="D14" s="127" t="s">
        <v>75</v>
      </c>
      <c r="E14" s="128">
        <f>SUMIF(B10:B31,"=310",F10:F31)</f>
        <v>34567</v>
      </c>
      <c r="F14" s="126" t="s">
        <v>74</v>
      </c>
      <c r="G14" s="129" t="s">
        <v>74</v>
      </c>
      <c r="H14" s="117">
        <v>5</v>
      </c>
      <c r="I14" s="114" t="s">
        <v>76</v>
      </c>
      <c r="J14" s="118">
        <f>SUMIF(G10:G31,"=5",F10:F31)</f>
        <v>0</v>
      </c>
    </row>
    <row r="15" spans="1:10" s="40" customFormat="1" ht="13.5" x14ac:dyDescent="0.25">
      <c r="A15" s="119"/>
      <c r="B15" s="120"/>
      <c r="C15" s="120"/>
      <c r="D15" s="121"/>
      <c r="E15" s="122"/>
      <c r="F15" s="122"/>
      <c r="G15" s="123"/>
      <c r="H15" s="117">
        <v>6</v>
      </c>
      <c r="I15" s="114" t="s">
        <v>77</v>
      </c>
      <c r="J15" s="118">
        <f>SUMIF(G10:G31,"=6",F10:F31)</f>
        <v>0</v>
      </c>
    </row>
    <row r="16" spans="1:10" s="40" customFormat="1" ht="13.5" x14ac:dyDescent="0.25">
      <c r="A16" s="112">
        <v>300</v>
      </c>
      <c r="B16" s="113">
        <v>320</v>
      </c>
      <c r="C16" s="113">
        <v>322</v>
      </c>
      <c r="D16" s="114" t="s">
        <v>78</v>
      </c>
      <c r="E16" s="115"/>
      <c r="F16" s="115">
        <v>11123456</v>
      </c>
      <c r="G16" s="116">
        <v>1</v>
      </c>
      <c r="H16" s="117">
        <v>7</v>
      </c>
      <c r="I16" s="114" t="s">
        <v>79</v>
      </c>
      <c r="J16" s="118">
        <f>SUMIF(G10:G31,"=7",F10:F31)</f>
        <v>3579</v>
      </c>
    </row>
    <row r="17" spans="1:10" s="40" customFormat="1" ht="13.5" x14ac:dyDescent="0.25">
      <c r="A17" s="112">
        <v>300</v>
      </c>
      <c r="B17" s="113">
        <v>320</v>
      </c>
      <c r="C17" s="113">
        <v>324</v>
      </c>
      <c r="D17" s="114" t="s">
        <v>80</v>
      </c>
      <c r="E17" s="115"/>
      <c r="F17" s="115">
        <v>12345</v>
      </c>
      <c r="G17" s="116">
        <v>2</v>
      </c>
      <c r="H17" s="117">
        <v>8</v>
      </c>
      <c r="I17" s="114"/>
      <c r="J17" s="118">
        <f>SUMIF(G10:G31,"=8",F10:F31)</f>
        <v>0</v>
      </c>
    </row>
    <row r="18" spans="1:10" s="40" customFormat="1" ht="13.5" x14ac:dyDescent="0.25">
      <c r="A18" s="112">
        <v>300</v>
      </c>
      <c r="B18" s="113">
        <v>320</v>
      </c>
      <c r="C18" s="113">
        <v>324</v>
      </c>
      <c r="D18" s="114" t="s">
        <v>81</v>
      </c>
      <c r="E18" s="115"/>
      <c r="F18" s="115">
        <v>2345</v>
      </c>
      <c r="G18" s="116">
        <v>7</v>
      </c>
      <c r="H18" s="117">
        <v>9</v>
      </c>
      <c r="I18" s="114"/>
      <c r="J18" s="118">
        <f>SUMIF(G10:G31,"=9",F10:F31)</f>
        <v>0</v>
      </c>
    </row>
    <row r="19" spans="1:10" s="40" customFormat="1" ht="13.5" x14ac:dyDescent="0.25">
      <c r="A19" s="130">
        <v>300</v>
      </c>
      <c r="B19" s="131">
        <v>320</v>
      </c>
      <c r="C19" s="126" t="s">
        <v>74</v>
      </c>
      <c r="D19" s="132" t="s">
        <v>82</v>
      </c>
      <c r="E19" s="133">
        <f>SUMIF(B10:B31,"=320",F10:F31)</f>
        <v>11138146</v>
      </c>
      <c r="F19" s="126" t="s">
        <v>74</v>
      </c>
      <c r="G19" s="134" t="s">
        <v>74</v>
      </c>
      <c r="H19" s="117">
        <v>10</v>
      </c>
      <c r="I19" s="114"/>
      <c r="J19" s="118">
        <f>SUMIF(G10:G31,"=10",F10:F31)</f>
        <v>0</v>
      </c>
    </row>
    <row r="20" spans="1:10" s="40" customFormat="1" ht="13.5" x14ac:dyDescent="0.25">
      <c r="A20" s="112"/>
      <c r="B20" s="113"/>
      <c r="C20" s="113"/>
      <c r="D20" s="114"/>
      <c r="E20" s="115"/>
      <c r="F20" s="115"/>
      <c r="G20" s="116"/>
      <c r="H20" s="117">
        <v>11</v>
      </c>
      <c r="I20" s="114"/>
      <c r="J20" s="118">
        <f>SUMIF(G10:G31,"=11",F10:F31)</f>
        <v>0</v>
      </c>
    </row>
    <row r="21" spans="1:10" s="40" customFormat="1" ht="13.5" x14ac:dyDescent="0.25">
      <c r="A21" s="112"/>
      <c r="B21" s="113"/>
      <c r="C21" s="113"/>
      <c r="D21" s="114"/>
      <c r="E21" s="115"/>
      <c r="F21" s="115"/>
      <c r="G21" s="116"/>
      <c r="H21" s="117">
        <v>12</v>
      </c>
      <c r="I21" s="114"/>
      <c r="J21" s="118">
        <f>SUMIF(G10:G31,"=12",F10:F31)</f>
        <v>0</v>
      </c>
    </row>
    <row r="22" spans="1:10" s="40" customFormat="1" ht="13.5" x14ac:dyDescent="0.25">
      <c r="A22" s="112">
        <v>300</v>
      </c>
      <c r="B22" s="113">
        <v>330</v>
      </c>
      <c r="C22" s="113">
        <v>331</v>
      </c>
      <c r="D22" s="114" t="s">
        <v>83</v>
      </c>
      <c r="E22" s="115"/>
      <c r="F22" s="115">
        <v>567890</v>
      </c>
      <c r="G22" s="116">
        <v>1</v>
      </c>
      <c r="H22" s="117">
        <v>13</v>
      </c>
      <c r="I22" s="114"/>
      <c r="J22" s="118">
        <f>SUMIF(G10:G31,"=13",F10:F31)</f>
        <v>0</v>
      </c>
    </row>
    <row r="23" spans="1:10" s="40" customFormat="1" ht="13.5" x14ac:dyDescent="0.25">
      <c r="A23" s="112">
        <v>300</v>
      </c>
      <c r="B23" s="113">
        <v>330</v>
      </c>
      <c r="C23" s="113">
        <v>336</v>
      </c>
      <c r="D23" s="114" t="s">
        <v>84</v>
      </c>
      <c r="E23" s="115"/>
      <c r="F23" s="115">
        <v>1234</v>
      </c>
      <c r="G23" s="116">
        <v>7</v>
      </c>
      <c r="H23" s="117">
        <v>14</v>
      </c>
      <c r="I23" s="114"/>
      <c r="J23" s="118">
        <f>SUMIF(G10:G31,"=14",F10:F31)</f>
        <v>0</v>
      </c>
    </row>
    <row r="24" spans="1:10" s="40" customFormat="1" ht="13.5" x14ac:dyDescent="0.25">
      <c r="A24" s="130">
        <v>300</v>
      </c>
      <c r="B24" s="131">
        <v>330</v>
      </c>
      <c r="C24" s="126" t="s">
        <v>74</v>
      </c>
      <c r="D24" s="132" t="s">
        <v>85</v>
      </c>
      <c r="E24" s="133">
        <f>SUMIF(B10:B31,"=330",F10:F31)</f>
        <v>569124</v>
      </c>
      <c r="F24" s="126" t="s">
        <v>74</v>
      </c>
      <c r="G24" s="134" t="s">
        <v>74</v>
      </c>
      <c r="H24" s="117">
        <v>15</v>
      </c>
      <c r="I24" s="114"/>
      <c r="J24" s="118">
        <f>SUMIF(G10:G31,"=15",F10:F31)</f>
        <v>0</v>
      </c>
    </row>
    <row r="25" spans="1:10" s="40" customFormat="1" ht="13.5" x14ac:dyDescent="0.25">
      <c r="A25" s="112"/>
      <c r="B25" s="113"/>
      <c r="C25" s="113"/>
      <c r="D25" s="114"/>
      <c r="E25" s="115"/>
      <c r="F25" s="115"/>
      <c r="G25" s="116"/>
      <c r="H25" s="117">
        <v>16</v>
      </c>
      <c r="I25" s="114"/>
      <c r="J25" s="118">
        <f>SUMIF(G10:G31,"=16",F10:F31)</f>
        <v>0</v>
      </c>
    </row>
    <row r="26" spans="1:10" s="40" customFormat="1" ht="13.5" x14ac:dyDescent="0.25">
      <c r="A26" s="112">
        <v>400</v>
      </c>
      <c r="B26" s="113"/>
      <c r="C26" s="113"/>
      <c r="D26" s="114"/>
      <c r="E26" s="115"/>
      <c r="F26" s="115"/>
      <c r="G26" s="116"/>
      <c r="H26" s="117">
        <v>17</v>
      </c>
      <c r="I26" s="114"/>
      <c r="J26" s="118">
        <f>SUMIF(G10:G31,"=17",F10:F31)</f>
        <v>0</v>
      </c>
    </row>
    <row r="27" spans="1:10" s="40" customFormat="1" ht="13.5" x14ac:dyDescent="0.25">
      <c r="A27" s="112"/>
      <c r="B27" s="113"/>
      <c r="C27" s="113"/>
      <c r="D27" s="114"/>
      <c r="E27" s="115"/>
      <c r="F27" s="115"/>
      <c r="G27" s="116"/>
      <c r="H27" s="117">
        <v>18</v>
      </c>
      <c r="I27" s="114"/>
      <c r="J27" s="118">
        <f>SUMIF(G10:G31,"=18",F10:F31)</f>
        <v>0</v>
      </c>
    </row>
    <row r="28" spans="1:10" s="40" customFormat="1" ht="13.5" x14ac:dyDescent="0.25">
      <c r="A28" s="112">
        <v>500</v>
      </c>
      <c r="B28" s="113"/>
      <c r="C28" s="113"/>
      <c r="D28" s="114"/>
      <c r="E28" s="115"/>
      <c r="F28" s="115"/>
      <c r="G28" s="116"/>
      <c r="H28" s="117">
        <v>19</v>
      </c>
      <c r="I28" s="114"/>
      <c r="J28" s="118">
        <f>SUMIF(G10:G31,"=19",F10:F31)</f>
        <v>0</v>
      </c>
    </row>
    <row r="29" spans="1:10" s="40" customFormat="1" ht="13.5" x14ac:dyDescent="0.25">
      <c r="A29" s="112">
        <v>600</v>
      </c>
      <c r="B29" s="113"/>
      <c r="C29" s="113"/>
      <c r="D29" s="114"/>
      <c r="E29" s="115"/>
      <c r="F29" s="115"/>
      <c r="G29" s="116"/>
      <c r="H29" s="117">
        <v>20</v>
      </c>
      <c r="I29" s="114"/>
      <c r="J29" s="118">
        <f>SUMIF(G10:G31,"=20",F10:F31)</f>
        <v>0</v>
      </c>
    </row>
    <row r="30" spans="1:10" s="40" customFormat="1" ht="13.5" x14ac:dyDescent="0.25">
      <c r="A30" s="112">
        <v>700</v>
      </c>
      <c r="B30" s="113"/>
      <c r="C30" s="113"/>
      <c r="D30" s="114"/>
      <c r="E30" s="115"/>
      <c r="F30" s="115"/>
      <c r="G30" s="116"/>
      <c r="H30" s="117">
        <v>21</v>
      </c>
      <c r="I30" s="114"/>
      <c r="J30" s="118">
        <f>SUMIF(G10:G31,"=21",F10:F31)</f>
        <v>0</v>
      </c>
    </row>
    <row r="31" spans="1:10" s="40" customFormat="1" thickBot="1" x14ac:dyDescent="0.3">
      <c r="A31" s="112"/>
      <c r="B31" s="113"/>
      <c r="C31" s="113"/>
      <c r="D31" s="114"/>
      <c r="E31" s="115"/>
      <c r="F31" s="115"/>
      <c r="G31" s="116"/>
      <c r="H31" s="117">
        <v>22</v>
      </c>
      <c r="I31" s="135"/>
      <c r="J31" s="136">
        <f>SUMIF(G10:G31,"=22",F10:F31)</f>
        <v>0</v>
      </c>
    </row>
    <row r="32" spans="1:10" s="48" customFormat="1" ht="12.75" thickBot="1" x14ac:dyDescent="0.25">
      <c r="A32" s="137"/>
      <c r="B32" s="138"/>
      <c r="C32" s="138"/>
      <c r="D32" s="139" t="s">
        <v>86</v>
      </c>
      <c r="E32" s="140">
        <f>SUM(E10:E31)</f>
        <v>11741837</v>
      </c>
      <c r="F32" s="140">
        <f>SUM(F10:F31)</f>
        <v>11741837</v>
      </c>
      <c r="G32" s="141" t="s">
        <v>74</v>
      </c>
      <c r="H32" s="142"/>
      <c r="I32" s="139" t="s">
        <v>86</v>
      </c>
      <c r="J32" s="143">
        <f>SUM(J10:J31)</f>
        <v>11741837</v>
      </c>
    </row>
    <row r="33" spans="1:11" x14ac:dyDescent="0.2">
      <c r="A33" s="149" t="s">
        <v>87</v>
      </c>
      <c r="B33" s="149"/>
      <c r="C33" s="149"/>
      <c r="D33" s="149"/>
      <c r="E33" s="149"/>
      <c r="F33" s="149"/>
      <c r="G33" s="149"/>
      <c r="H33" s="149"/>
      <c r="I33" s="149"/>
      <c r="J33" s="149"/>
    </row>
    <row r="34" spans="1:11" x14ac:dyDescent="0.2">
      <c r="J34" s="144" t="str">
        <f>IF(F32=J32,"ok","Fehler")</f>
        <v>ok</v>
      </c>
      <c r="K34" s="145" t="s">
        <v>89</v>
      </c>
    </row>
  </sheetData>
  <mergeCells count="4">
    <mergeCell ref="D4:J4"/>
    <mergeCell ref="D5:J5"/>
    <mergeCell ref="D6:J6"/>
    <mergeCell ref="A33:J33"/>
  </mergeCells>
  <conditionalFormatting sqref="J32">
    <cfRule type="cellIs" dxfId="1" priority="3" operator="equal">
      <formula>$F$32</formula>
    </cfRule>
    <cfRule type="cellIs" dxfId="0" priority="1" operator="notEqual">
      <formula>$F$32</formula>
    </cfRule>
  </conditionalFormatting>
  <pageMargins left="0.7" right="0.7" top="0.78740157499999996" bottom="0.78740157499999996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VAÜ (brutto)</vt:lpstr>
      <vt:lpstr>Vergabearten</vt:lpstr>
      <vt:lpstr>losweise Kostenzuordnung</vt:lpstr>
      <vt:lpstr>'losweise Kostenzuordnung'!Druckbereich</vt:lpstr>
      <vt:lpstr>'VAÜ (brutto)'!Drucktitel</vt:lpstr>
      <vt:lpstr>VergabeBau</vt:lpstr>
      <vt:lpstr>Vergabeverfahren</vt:lpstr>
      <vt:lpstr>VergabeverfahrenPlanung</vt:lpstr>
    </vt:vector>
  </TitlesOfParts>
  <Company>SIB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2021-10-20T05:40:10Z</cp:lastPrinted>
  <dcterms:created xsi:type="dcterms:W3CDTF">2016-08-16T14:07:37Z</dcterms:created>
  <dcterms:modified xsi:type="dcterms:W3CDTF">2022-01-31T13:28:58Z</dcterms:modified>
</cp:coreProperties>
</file>